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govg01.sharepoint.com/sites/EAO_MKM/DOKUMENDID/Eelarve/2025 ea seadus/Eelarved/"/>
    </mc:Choice>
  </mc:AlternateContent>
  <xr:revisionPtr revIDLastSave="189" documentId="8_{24BEE07D-0514-40A1-A434-B330AD78FEE6}" xr6:coauthVersionLast="47" xr6:coauthVersionMax="47" xr10:uidLastSave="{F4642C02-97F6-42D0-9A52-574644425EFA}"/>
  <bookViews>
    <workbookView xWindow="-103" yWindow="-103" windowWidth="16663" windowHeight="9772" xr2:uid="{6B2B7621-D651-4ABA-AA00-AE046CBB18D9}"/>
  </bookViews>
  <sheets>
    <sheet name="Lisa 3 TI " sheetId="1" r:id="rId1"/>
  </sheets>
  <definedNames>
    <definedName name="_xlnm._FilterDatabase" localSheetId="0" hidden="1">'Lisa 3 TI '!$A$13:$G$35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L26" i="1"/>
  <c r="L27" i="1"/>
  <c r="J32" i="1" l="1"/>
  <c r="K32" i="1"/>
  <c r="J21" i="1"/>
  <c r="J20" i="1" s="1"/>
  <c r="K21" i="1"/>
  <c r="K20" i="1" s="1"/>
  <c r="L18" i="1"/>
  <c r="L19" i="1"/>
  <c r="L22" i="1"/>
  <c r="L23" i="1"/>
  <c r="L24" i="1"/>
  <c r="L28" i="1"/>
  <c r="L29" i="1"/>
  <c r="L30" i="1"/>
  <c r="L31" i="1"/>
  <c r="L33" i="1"/>
  <c r="L32" i="1" s="1"/>
  <c r="L34" i="1"/>
  <c r="L35" i="1"/>
  <c r="L17" i="1"/>
  <c r="J16" i="1"/>
  <c r="J6" i="1"/>
  <c r="J7" i="1" s="1"/>
  <c r="J8" i="1"/>
  <c r="J9" i="1"/>
  <c r="J10" i="1"/>
  <c r="J11" i="1"/>
  <c r="I32" i="1"/>
  <c r="I21" i="1"/>
  <c r="I20" i="1" s="1"/>
  <c r="I16" i="1"/>
  <c r="K16" i="1"/>
  <c r="I6" i="1"/>
  <c r="I7" i="1" s="1"/>
  <c r="K6" i="1"/>
  <c r="K7" i="1" s="1"/>
  <c r="I8" i="1"/>
  <c r="K8" i="1"/>
  <c r="L8" i="1"/>
  <c r="I9" i="1"/>
  <c r="K9" i="1"/>
  <c r="I10" i="1"/>
  <c r="K10" i="1"/>
  <c r="L10" i="1"/>
  <c r="I11" i="1"/>
  <c r="K11" i="1"/>
  <c r="H6" i="1"/>
  <c r="H16" i="1"/>
  <c r="I12" i="1" l="1"/>
  <c r="J12" i="1"/>
  <c r="L21" i="1"/>
  <c r="L20" i="1" s="1"/>
  <c r="L9" i="1"/>
  <c r="L12" i="1" s="1"/>
  <c r="L11" i="1"/>
  <c r="K12" i="1"/>
  <c r="L16" i="1"/>
  <c r="L6" i="1"/>
  <c r="L7" i="1" s="1"/>
  <c r="H32" i="1"/>
  <c r="H21" i="1"/>
  <c r="H20" i="1" s="1"/>
  <c r="H11" i="1"/>
  <c r="H10" i="1"/>
  <c r="H9" i="1"/>
  <c r="H8" i="1"/>
  <c r="H12" i="1" l="1"/>
  <c r="H7" i="1"/>
</calcChain>
</file>

<file path=xl/sharedStrings.xml><?xml version="1.0" encoding="utf-8"?>
<sst xmlns="http://schemas.openxmlformats.org/spreadsheetml/2006/main" count="89" uniqueCount="66">
  <si>
    <t>Tulud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</si>
  <si>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</si>
  <si>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</si>
  <si>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</si>
  <si>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</si>
  <si>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</si>
  <si>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</si>
  <si>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</si>
  <si>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t>Eelarve liik*</t>
  </si>
  <si>
    <t>Eelarve objekt</t>
  </si>
  <si>
    <t>Objekti nimi</t>
  </si>
  <si>
    <t>Majanduslik sisu</t>
  </si>
  <si>
    <t>Stsenaarium asutuse kulumudelis</t>
  </si>
  <si>
    <t/>
  </si>
  <si>
    <t>Periood asutuse kulumudelis</t>
  </si>
  <si>
    <t>TULUD KOKKU</t>
  </si>
  <si>
    <t>XX010000</t>
  </si>
  <si>
    <t>Programmide ülene</t>
  </si>
  <si>
    <t>KÄIBEMAKS  KOKKU</t>
  </si>
  <si>
    <t>20</t>
  </si>
  <si>
    <t>10</t>
  </si>
  <si>
    <t>* Eelarve liik: 10 - arvestuslikud vahendid, 20 - kindlaksmääratud vahendid, 32 - välistoetuste riiklik kaasfinantseerimine, 40 - välistoetustest ja moderniseerimisfondist saadavad vahendid, 41 - vahendatavad välistoetused, 43 - CO2 müügist saadavad vahendid, 44 - omatuludest saadavad vahendid, 45 - ebaregulaarsetest tuludest saadavad vahendid, 60 - mitterahalised vahendid (põhivara kulum)</t>
  </si>
  <si>
    <t>40</t>
  </si>
  <si>
    <t>Saadud välistoetused</t>
  </si>
  <si>
    <t>TULEMUSVALDKOND  HEAOLU</t>
  </si>
  <si>
    <t>HE010103</t>
  </si>
  <si>
    <t>SE070036</t>
  </si>
  <si>
    <t>Töövaidl komisj kaasistujate tasud</t>
  </si>
  <si>
    <t>SE000028</t>
  </si>
  <si>
    <t>Vahendid RKASile</t>
  </si>
  <si>
    <t>Tööinspektsioon</t>
  </si>
  <si>
    <t>Tulud kokku</t>
  </si>
  <si>
    <t>Lisa 3</t>
  </si>
  <si>
    <t>Konto</t>
  </si>
  <si>
    <t>388850</t>
  </si>
  <si>
    <t>388000</t>
  </si>
  <si>
    <t>Väärteomenetluse seadustiku alusel määratud trahvid</t>
  </si>
  <si>
    <t>359</t>
  </si>
  <si>
    <t>601000</t>
  </si>
  <si>
    <t>61</t>
  </si>
  <si>
    <t>Kulud - tööjõukulud</t>
  </si>
  <si>
    <t>50</t>
  </si>
  <si>
    <t>Kulud - majandamiskulud</t>
  </si>
  <si>
    <t>55</t>
  </si>
  <si>
    <t>4502</t>
  </si>
  <si>
    <t>4500</t>
  </si>
  <si>
    <t>Sunniraha ja tulud asendustäitmisest</t>
  </si>
  <si>
    <t>Kvaliteetse tööelu tagamine ja areng</t>
  </si>
  <si>
    <t>Kulud - antud tegevuskulude sihtfinantseerimine</t>
  </si>
  <si>
    <t>Kulud - antud põhivara sihtfinantseerimine</t>
  </si>
  <si>
    <t>Käibemaksukulu majandamiskuludelt</t>
  </si>
  <si>
    <t>TÖÖTURU  PROGRAMMI  KULUD  KOKKU</t>
  </si>
  <si>
    <t xml:space="preserve">MKMi 29.01.2025 kk-ga nr 10 kinnitatud eelarve </t>
  </si>
  <si>
    <t>MKMi 02.06.2025 kk nr 65</t>
  </si>
  <si>
    <t>Sisemised muudatused</t>
  </si>
  <si>
    <t>Lõplik eelarve 2025</t>
  </si>
  <si>
    <t>EELARVE_ ULE</t>
  </si>
  <si>
    <t>MINISTRI_ LIIGENDUS</t>
  </si>
  <si>
    <t>2025_06</t>
  </si>
  <si>
    <t>Majandus- ja tööstusministri käskkirja "Majandus- ja Kommunikatsiooniministeeriumi ja                                                                                                                                                                                                                                                                                                                                                                                                                  tema valitsemisala asutuste 2025. a eelarvete kinnitamine" juurde (muudetud sõnastuses)</t>
  </si>
  <si>
    <t>2025. aasta lisaeelarve seadus 18.06.2025</t>
  </si>
  <si>
    <t>LISA-EELARVE</t>
  </si>
  <si>
    <t>2025_08</t>
  </si>
  <si>
    <t>60</t>
  </si>
  <si>
    <t>Kulud - muud tegevskulud</t>
  </si>
  <si>
    <t>2025_05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</si>
</sst>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Arial"/>
      <family val="2"/>
      <charset val="186"/>
    </font>
    <font>
      <b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11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8"/>
      <name val="Calibri"/>
      <family val="2"/>
      <scheme val="minor"/>
    </font>
    <font>
      <u/>
      <sz val="9"/>
      <name val="Times New Roman"/>
      <family val="1"/>
      <charset val="186"/>
    </font>
    <font>
      <sz val="10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rgb="FFFF0000"/>
      <name val="Calibri"/>
      <family val="2"/>
      <scheme val="minor"/>
    </font>
    <font>
      <i/>
      <sz val="10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5" fillId="0" borderId="0" xfId="1" applyFont="1"/>
    <xf numFmtId="49" fontId="6" fillId="0" borderId="0" xfId="1" applyNumberFormat="1" applyFont="1" applyAlignment="1">
      <alignment horizontal="right" wrapText="1"/>
    </xf>
    <xf numFmtId="3" fontId="2" fillId="0" borderId="1" xfId="0" applyNumberFormat="1" applyFont="1" applyBorder="1" applyAlignment="1">
      <alignment vertical="center"/>
    </xf>
    <xf numFmtId="0" fontId="3" fillId="0" borderId="0" xfId="0" applyFont="1"/>
    <xf numFmtId="3" fontId="7" fillId="0" borderId="0" xfId="1" applyNumberFormat="1" applyFont="1" applyAlignment="1" applyProtection="1">
      <alignment horizontal="right"/>
      <protection hidden="1"/>
    </xf>
    <xf numFmtId="49" fontId="6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 wrapText="1"/>
    </xf>
    <xf numFmtId="3" fontId="8" fillId="0" borderId="0" xfId="1" applyNumberFormat="1" applyFont="1" applyAlignment="1">
      <alignment horizontal="right" wrapText="1"/>
    </xf>
    <xf numFmtId="3" fontId="9" fillId="0" borderId="0" xfId="1" applyNumberFormat="1" applyFont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3" fontId="17" fillId="0" borderId="0" xfId="1" applyNumberFormat="1" applyFont="1" applyAlignment="1" applyProtection="1">
      <alignment horizontal="right"/>
      <protection hidden="1"/>
    </xf>
    <xf numFmtId="3" fontId="12" fillId="0" borderId="1" xfId="2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" fontId="8" fillId="0" borderId="0" xfId="1" applyNumberFormat="1" applyFont="1" applyAlignment="1" applyProtection="1">
      <alignment horizontal="right"/>
      <protection hidden="1"/>
    </xf>
    <xf numFmtId="0" fontId="2" fillId="0" borderId="1" xfId="0" quotePrefix="1" applyFont="1" applyBorder="1" applyAlignment="1">
      <alignment vertical="center"/>
    </xf>
    <xf numFmtId="49" fontId="18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3" fontId="20" fillId="0" borderId="0" xfId="0" applyNumberFormat="1" applyFont="1"/>
    <xf numFmtId="4" fontId="5" fillId="3" borderId="1" xfId="2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11" fillId="0" borderId="1" xfId="2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2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top" wrapText="1"/>
    </xf>
  </cellXfs>
  <cellStyles count="3">
    <cellStyle name="Normaallaad" xfId="0" builtinId="0"/>
    <cellStyle name="Normaallaad 2" xfId="1" xr:uid="{B35D4B3C-4E10-4461-B78D-806DFA58CCF1}"/>
    <cellStyle name="Normaallaad 4" xfId="2" xr:uid="{2D2E689D-7874-443D-A406-5CC41556F9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54D9D-6C78-418B-907F-2A58BE272641}">
  <sheetPr>
    <pageSetUpPr fitToPage="1"/>
  </sheetPr>
  <dimension ref="A1:M39"/>
  <sheetViews>
    <sheetView tabSelected="1" topLeftCell="D6" zoomScaleNormal="100" workbookViewId="0">
      <selection activeCell="I17" sqref="I17"/>
    </sheetView>
  </sheetViews>
  <sheetFormatPr defaultRowHeight="14.6" x14ac:dyDescent="0.4"/>
  <cols>
    <col min="1" max="1" width="10.69140625" customWidth="1"/>
    <col min="2" max="2" width="21.3828125" customWidth="1"/>
    <col min="3" max="3" width="7.3828125" style="1" customWidth="1"/>
    <col min="4" max="4" width="11.3046875" customWidth="1"/>
    <col min="5" max="5" width="27.84375" customWidth="1"/>
    <col min="6" max="6" width="7.3046875" customWidth="1"/>
    <col min="7" max="7" width="28.3046875" customWidth="1"/>
    <col min="8" max="8" width="12" customWidth="1"/>
    <col min="9" max="10" width="9.765625" customWidth="1"/>
    <col min="11" max="12" width="10.23046875" customWidth="1"/>
  </cols>
  <sheetData>
    <row r="1" spans="1:13" x14ac:dyDescent="0.4">
      <c r="D1" s="2"/>
      <c r="E1" s="2"/>
      <c r="F1" s="2"/>
      <c r="G1" s="44"/>
      <c r="L1" s="3" t="s">
        <v>32</v>
      </c>
    </row>
    <row r="2" spans="1:13" ht="28.75" customHeight="1" x14ac:dyDescent="0.4">
      <c r="F2" s="51"/>
      <c r="G2" s="57" t="s">
        <v>59</v>
      </c>
      <c r="H2" s="58"/>
      <c r="I2" s="58"/>
      <c r="J2" s="58"/>
      <c r="K2" s="58"/>
      <c r="L2" s="58"/>
      <c r="M2" s="4"/>
    </row>
    <row r="3" spans="1:13" x14ac:dyDescent="0.4">
      <c r="C3" s="4"/>
      <c r="D3" s="26"/>
      <c r="E3" s="51"/>
      <c r="F3" s="51"/>
      <c r="G3" s="51"/>
      <c r="H3" s="51"/>
    </row>
    <row r="4" spans="1:13" x14ac:dyDescent="0.4">
      <c r="C4" s="4"/>
      <c r="D4" s="4"/>
      <c r="E4" s="4"/>
      <c r="F4" s="4"/>
      <c r="G4" s="4"/>
    </row>
    <row r="5" spans="1:13" x14ac:dyDescent="0.4">
      <c r="A5" s="5" t="s">
        <v>30</v>
      </c>
      <c r="G5" s="45"/>
      <c r="H5" s="46"/>
    </row>
    <row r="6" spans="1:13" x14ac:dyDescent="0.4">
      <c r="A6" s="5"/>
      <c r="G6" s="6" t="s">
        <v>0</v>
      </c>
      <c r="H6" s="23">
        <f>+SUBTOTAL(9,H17:H19)</f>
        <v>3061429.2504000003</v>
      </c>
      <c r="I6" s="23">
        <f t="shared" ref="I6:L6" si="0">+SUBTOTAL(9,I17:I19)</f>
        <v>0</v>
      </c>
      <c r="J6" s="23">
        <f t="shared" ref="J6" si="1">+SUBTOTAL(9,J17:J19)</f>
        <v>0</v>
      </c>
      <c r="K6" s="23">
        <f t="shared" si="0"/>
        <v>0</v>
      </c>
      <c r="L6" s="23">
        <f t="shared" si="0"/>
        <v>3061429.2504000003</v>
      </c>
    </row>
    <row r="7" spans="1:13" x14ac:dyDescent="0.4">
      <c r="A7" s="5"/>
      <c r="G7" s="12" t="s">
        <v>31</v>
      </c>
      <c r="H7" s="27">
        <f>SUM(H6)</f>
        <v>3061429.2504000003</v>
      </c>
      <c r="I7" s="27">
        <f t="shared" ref="I7:L7" si="2">SUM(I6)</f>
        <v>0</v>
      </c>
      <c r="J7" s="27">
        <f t="shared" si="2"/>
        <v>0</v>
      </c>
      <c r="K7" s="27">
        <f t="shared" si="2"/>
        <v>0</v>
      </c>
      <c r="L7" s="27">
        <f t="shared" si="2"/>
        <v>3061429.2504000003</v>
      </c>
    </row>
    <row r="8" spans="1:13" x14ac:dyDescent="0.4">
      <c r="A8" s="8"/>
      <c r="G8" s="6" t="s">
        <v>1</v>
      </c>
      <c r="H8" s="9">
        <f>SUMIF($G$22:$G$31,"Investeeringud*",H$22:H$31)</f>
        <v>0</v>
      </c>
      <c r="I8" s="9">
        <f t="shared" ref="I8:L8" si="3">SUMIF($G$22:$G$31,"Investeeringud*",I$22:I$31)</f>
        <v>0</v>
      </c>
      <c r="J8" s="9">
        <f t="shared" si="3"/>
        <v>0</v>
      </c>
      <c r="K8" s="9">
        <f t="shared" si="3"/>
        <v>0</v>
      </c>
      <c r="L8" s="9">
        <f t="shared" si="3"/>
        <v>0</v>
      </c>
    </row>
    <row r="9" spans="1:13" x14ac:dyDescent="0.4">
      <c r="A9" s="8"/>
      <c r="G9" s="10" t="s">
        <v>2</v>
      </c>
      <c r="H9" s="9">
        <f>SUMIF($G$22:$G$31,"Kulud*",H$22:H$31)</f>
        <v>-7796299.0890999995</v>
      </c>
      <c r="I9" s="9">
        <f t="shared" ref="I9:L9" si="4">SUMIF($G$22:$G$31,"Kulud*",I$22:I$31)</f>
        <v>-387544.83499999996</v>
      </c>
      <c r="J9" s="9">
        <f t="shared" si="4"/>
        <v>-2163</v>
      </c>
      <c r="K9" s="9">
        <f t="shared" si="4"/>
        <v>0</v>
      </c>
      <c r="L9" s="9">
        <f t="shared" si="4"/>
        <v>-8186006.9240999995</v>
      </c>
    </row>
    <row r="10" spans="1:13" x14ac:dyDescent="0.4">
      <c r="A10" s="8"/>
      <c r="G10" s="11" t="s">
        <v>3</v>
      </c>
      <c r="H10" s="9">
        <f>SUMIF($G$22:$G$31,"Põhivara kulum*",H$22:H$31)</f>
        <v>-26000</v>
      </c>
      <c r="I10" s="9">
        <f t="shared" ref="I10:L10" si="5">SUMIF($G$22:$G$31,"Põhivara kulum*",I$22:I$31)</f>
        <v>0</v>
      </c>
      <c r="J10" s="9">
        <f t="shared" si="5"/>
        <v>0</v>
      </c>
      <c r="K10" s="9">
        <f t="shared" si="5"/>
        <v>0</v>
      </c>
      <c r="L10" s="9">
        <f t="shared" si="5"/>
        <v>-26000</v>
      </c>
    </row>
    <row r="11" spans="1:13" x14ac:dyDescent="0.4">
      <c r="A11" s="8"/>
      <c r="G11" s="11" t="s">
        <v>4</v>
      </c>
      <c r="H11" s="9">
        <f>+SUBTOTAL(9, H33:H35)</f>
        <v>-179089.5098</v>
      </c>
      <c r="I11" s="9">
        <f t="shared" ref="I11:L11" si="6">+SUBTOTAL(9, I33:I35)</f>
        <v>0</v>
      </c>
      <c r="J11" s="9">
        <f t="shared" ref="J11" si="7">+SUBTOTAL(9, J33:J35)</f>
        <v>0</v>
      </c>
      <c r="K11" s="9">
        <f t="shared" si="6"/>
        <v>0</v>
      </c>
      <c r="L11" s="9">
        <f t="shared" si="6"/>
        <v>-179089.5098</v>
      </c>
    </row>
    <row r="12" spans="1:13" x14ac:dyDescent="0.4">
      <c r="A12" s="8"/>
      <c r="G12" s="12" t="s">
        <v>5</v>
      </c>
      <c r="H12" s="13">
        <f>SUM(H8:H11)</f>
        <v>-8001388.5988999996</v>
      </c>
      <c r="I12" s="13">
        <f t="shared" ref="I12:L12" si="8">SUM(I8:I11)</f>
        <v>-387544.83499999996</v>
      </c>
      <c r="J12" s="13">
        <f t="shared" si="8"/>
        <v>-2163</v>
      </c>
      <c r="K12" s="13">
        <f t="shared" si="8"/>
        <v>0</v>
      </c>
      <c r="L12" s="13">
        <f t="shared" si="8"/>
        <v>-8391096.4338999987</v>
      </c>
    </row>
    <row r="13" spans="1:13" ht="62.15" x14ac:dyDescent="0.4">
      <c r="A13" s="14" t="s">
        <v>6</v>
      </c>
      <c r="B13" s="14" t="s">
        <v>7</v>
      </c>
      <c r="C13" s="15" t="s">
        <v>8</v>
      </c>
      <c r="D13" s="14" t="s">
        <v>9</v>
      </c>
      <c r="E13" s="14" t="s">
        <v>10</v>
      </c>
      <c r="F13" s="14" t="s">
        <v>33</v>
      </c>
      <c r="G13" s="14" t="s">
        <v>11</v>
      </c>
      <c r="H13" s="47" t="s">
        <v>52</v>
      </c>
      <c r="I13" s="47" t="s">
        <v>53</v>
      </c>
      <c r="J13" s="48" t="s">
        <v>60</v>
      </c>
      <c r="K13" s="48" t="s">
        <v>54</v>
      </c>
      <c r="L13" s="47" t="s">
        <v>55</v>
      </c>
    </row>
    <row r="14" spans="1:13" s="20" customFormat="1" ht="30" customHeight="1" x14ac:dyDescent="0.4">
      <c r="A14" s="31"/>
      <c r="B14" s="31"/>
      <c r="C14" s="32"/>
      <c r="D14" s="22"/>
      <c r="E14" s="16"/>
      <c r="F14" s="16"/>
      <c r="G14" s="17" t="s">
        <v>12</v>
      </c>
      <c r="H14" s="24"/>
      <c r="I14" s="24" t="s">
        <v>56</v>
      </c>
      <c r="J14" s="53" t="s">
        <v>61</v>
      </c>
      <c r="K14" s="49" t="s">
        <v>57</v>
      </c>
      <c r="L14" s="22"/>
    </row>
    <row r="15" spans="1:13" s="20" customFormat="1" ht="19.3" customHeight="1" x14ac:dyDescent="0.4">
      <c r="A15" s="22" t="s">
        <v>13</v>
      </c>
      <c r="B15" s="22" t="s">
        <v>13</v>
      </c>
      <c r="C15" s="33" t="s">
        <v>13</v>
      </c>
      <c r="D15" s="22"/>
      <c r="E15" s="16"/>
      <c r="F15" s="16"/>
      <c r="G15" s="17" t="s">
        <v>14</v>
      </c>
      <c r="H15" s="34"/>
      <c r="I15" s="50" t="s">
        <v>65</v>
      </c>
      <c r="J15" s="54" t="s">
        <v>62</v>
      </c>
      <c r="K15" s="50" t="s">
        <v>58</v>
      </c>
      <c r="L15" s="22"/>
    </row>
    <row r="16" spans="1:13" s="20" customFormat="1" x14ac:dyDescent="0.4">
      <c r="A16" s="55" t="s">
        <v>15</v>
      </c>
      <c r="B16" s="56"/>
      <c r="C16" s="35"/>
      <c r="D16" s="36"/>
      <c r="E16" s="36"/>
      <c r="F16" s="36"/>
      <c r="G16" s="36"/>
      <c r="H16" s="37">
        <f>+SUBTOTAL(9, H17:H19)</f>
        <v>3061429.2504000003</v>
      </c>
      <c r="I16" s="37">
        <f t="shared" ref="I16:L16" si="9">+SUBTOTAL(9, I17:I19)</f>
        <v>0</v>
      </c>
      <c r="J16" s="37">
        <f t="shared" si="9"/>
        <v>0</v>
      </c>
      <c r="K16" s="37">
        <f t="shared" si="9"/>
        <v>0</v>
      </c>
      <c r="L16" s="37">
        <f t="shared" si="9"/>
        <v>3061429.2504000003</v>
      </c>
    </row>
    <row r="17" spans="1:12" s="20" customFormat="1" ht="25.75" x14ac:dyDescent="0.4">
      <c r="A17" s="18" t="s">
        <v>16</v>
      </c>
      <c r="B17" s="18" t="s">
        <v>17</v>
      </c>
      <c r="C17" s="21">
        <v>10</v>
      </c>
      <c r="D17" s="22"/>
      <c r="E17" s="22"/>
      <c r="F17" s="18" t="s">
        <v>35</v>
      </c>
      <c r="G17" s="25" t="s">
        <v>36</v>
      </c>
      <c r="H17" s="7">
        <v>30000.000100000001</v>
      </c>
      <c r="I17" s="7"/>
      <c r="J17" s="7"/>
      <c r="K17" s="7"/>
      <c r="L17" s="7">
        <f>+H17+I17+K17+J17</f>
        <v>30000.000100000001</v>
      </c>
    </row>
    <row r="18" spans="1:12" s="20" customFormat="1" x14ac:dyDescent="0.4">
      <c r="A18" s="22"/>
      <c r="B18" s="22"/>
      <c r="C18" s="21">
        <v>10</v>
      </c>
      <c r="D18" s="22"/>
      <c r="E18" s="22"/>
      <c r="F18" s="18" t="s">
        <v>34</v>
      </c>
      <c r="G18" s="29" t="s">
        <v>46</v>
      </c>
      <c r="H18" s="7">
        <v>80000.000100000005</v>
      </c>
      <c r="I18" s="7"/>
      <c r="J18" s="7"/>
      <c r="K18" s="7"/>
      <c r="L18" s="7">
        <f t="shared" ref="L18:L35" si="10">+H18+I18+K18+J18</f>
        <v>80000.000100000005</v>
      </c>
    </row>
    <row r="19" spans="1:12" s="20" customFormat="1" x14ac:dyDescent="0.4">
      <c r="A19" s="18"/>
      <c r="B19" s="18"/>
      <c r="C19" s="21" t="s">
        <v>22</v>
      </c>
      <c r="D19" s="22"/>
      <c r="E19" s="22"/>
      <c r="F19" s="28" t="s">
        <v>37</v>
      </c>
      <c r="G19" s="25" t="s">
        <v>23</v>
      </c>
      <c r="H19" s="7">
        <v>2951429.2502000001</v>
      </c>
      <c r="I19" s="7"/>
      <c r="J19" s="7"/>
      <c r="K19" s="7"/>
      <c r="L19" s="7">
        <f t="shared" si="10"/>
        <v>2951429.2502000001</v>
      </c>
    </row>
    <row r="20" spans="1:12" s="20" customFormat="1" x14ac:dyDescent="0.4">
      <c r="A20" s="55" t="s">
        <v>24</v>
      </c>
      <c r="B20" s="56"/>
      <c r="C20" s="35"/>
      <c r="D20" s="36"/>
      <c r="E20" s="36"/>
      <c r="F20" s="36"/>
      <c r="G20" s="36"/>
      <c r="H20" s="37">
        <f>+SUBTOTAL(9, H21:H31)</f>
        <v>-7822299.0890999995</v>
      </c>
      <c r="I20" s="37">
        <f t="shared" ref="I20" si="11">+SUBTOTAL(9, I21:I31)</f>
        <v>-387544.83499999996</v>
      </c>
      <c r="J20" s="37">
        <f t="shared" ref="J20" si="12">+SUBTOTAL(9, J21:J31)</f>
        <v>-2163</v>
      </c>
      <c r="K20" s="37">
        <f t="shared" ref="K20" si="13">+SUBTOTAL(9, K21:K31)</f>
        <v>0</v>
      </c>
      <c r="L20" s="37">
        <f t="shared" ref="L20" si="14">+SUBTOTAL(9, L21:L31)</f>
        <v>-8212006.9240999995</v>
      </c>
    </row>
    <row r="21" spans="1:12" s="20" customFormat="1" x14ac:dyDescent="0.4">
      <c r="A21" s="38" t="s">
        <v>51</v>
      </c>
      <c r="B21" s="39"/>
      <c r="C21" s="40"/>
      <c r="D21" s="36"/>
      <c r="E21" s="36"/>
      <c r="F21" s="36"/>
      <c r="G21" s="36"/>
      <c r="H21" s="37">
        <f>+SUBTOTAL(9, H22:H31)</f>
        <v>-7822299.0890999995</v>
      </c>
      <c r="I21" s="37">
        <f t="shared" ref="I21" si="15">+SUBTOTAL(9, I22:I31)</f>
        <v>-387544.83499999996</v>
      </c>
      <c r="J21" s="37">
        <f t="shared" ref="J21" si="16">+SUBTOTAL(9, J22:J31)</f>
        <v>-2163</v>
      </c>
      <c r="K21" s="37">
        <f t="shared" ref="K21" si="17">+SUBTOTAL(9, K22:K31)</f>
        <v>0</v>
      </c>
      <c r="L21" s="37">
        <f t="shared" ref="L21" si="18">+SUBTOTAL(9, L22:L31)</f>
        <v>-8212006.9240999995</v>
      </c>
    </row>
    <row r="22" spans="1:12" s="20" customFormat="1" ht="25.75" x14ac:dyDescent="0.4">
      <c r="A22" s="18" t="s">
        <v>25</v>
      </c>
      <c r="B22" s="26" t="s">
        <v>47</v>
      </c>
      <c r="C22" s="21">
        <v>10</v>
      </c>
      <c r="D22" s="18" t="s">
        <v>26</v>
      </c>
      <c r="E22" s="18" t="s">
        <v>27</v>
      </c>
      <c r="F22" s="28" t="s">
        <v>41</v>
      </c>
      <c r="G22" s="18" t="s">
        <v>40</v>
      </c>
      <c r="H22" s="7">
        <v>-26713.21</v>
      </c>
      <c r="I22" s="7"/>
      <c r="J22" s="7"/>
      <c r="K22" s="7"/>
      <c r="L22" s="7">
        <f t="shared" si="10"/>
        <v>-26713.21</v>
      </c>
    </row>
    <row r="23" spans="1:12" s="20" customFormat="1" x14ac:dyDescent="0.4">
      <c r="A23" s="18"/>
      <c r="B23" s="18"/>
      <c r="C23" s="18" t="s">
        <v>19</v>
      </c>
      <c r="D23" s="18"/>
      <c r="E23" s="18"/>
      <c r="F23" s="28" t="s">
        <v>41</v>
      </c>
      <c r="G23" s="18" t="s">
        <v>40</v>
      </c>
      <c r="H23" s="7">
        <v>-3224524.8498999998</v>
      </c>
      <c r="I23" s="7">
        <v>-323670.85250000004</v>
      </c>
      <c r="J23" s="7"/>
      <c r="K23" s="7"/>
      <c r="L23" s="7">
        <f t="shared" si="10"/>
        <v>-3548195.7023999998</v>
      </c>
    </row>
    <row r="24" spans="1:12" s="20" customFormat="1" x14ac:dyDescent="0.4">
      <c r="A24" s="18"/>
      <c r="B24" s="18"/>
      <c r="C24" s="18" t="s">
        <v>19</v>
      </c>
      <c r="D24" s="22"/>
      <c r="E24" s="22"/>
      <c r="F24" s="28" t="s">
        <v>43</v>
      </c>
      <c r="G24" s="18" t="s">
        <v>42</v>
      </c>
      <c r="H24" s="7">
        <v>-147147</v>
      </c>
      <c r="I24" s="7">
        <v>-63873.982499999918</v>
      </c>
      <c r="J24" s="7">
        <v>-2163</v>
      </c>
      <c r="K24" s="7">
        <v>4000</v>
      </c>
      <c r="L24" s="7">
        <f t="shared" si="10"/>
        <v>-209183.98249999993</v>
      </c>
    </row>
    <row r="25" spans="1:12" s="20" customFormat="1" x14ac:dyDescent="0.4">
      <c r="A25" s="18"/>
      <c r="B25" s="18"/>
      <c r="C25" s="18" t="s">
        <v>19</v>
      </c>
      <c r="D25" s="22"/>
      <c r="E25" s="22"/>
      <c r="F25" s="28" t="s">
        <v>63</v>
      </c>
      <c r="G25" s="18" t="s">
        <v>64</v>
      </c>
      <c r="H25" s="7">
        <v>0</v>
      </c>
      <c r="I25" s="7"/>
      <c r="J25" s="7"/>
      <c r="K25" s="7">
        <v>-4000</v>
      </c>
      <c r="L25" s="7">
        <f t="shared" si="10"/>
        <v>-4000</v>
      </c>
    </row>
    <row r="26" spans="1:12" s="20" customFormat="1" x14ac:dyDescent="0.4">
      <c r="A26" s="18"/>
      <c r="B26" s="18"/>
      <c r="C26" s="18" t="s">
        <v>19</v>
      </c>
      <c r="D26" s="18" t="s">
        <v>28</v>
      </c>
      <c r="E26" s="18" t="s">
        <v>29</v>
      </c>
      <c r="F26" s="28" t="s">
        <v>43</v>
      </c>
      <c r="G26" s="18" t="s">
        <v>42</v>
      </c>
      <c r="H26" s="7">
        <v>-262734.02919999999</v>
      </c>
      <c r="I26" s="7"/>
      <c r="J26" s="7"/>
      <c r="K26" s="7"/>
      <c r="L26" s="7">
        <f t="shared" si="10"/>
        <v>-262734.02919999999</v>
      </c>
    </row>
    <row r="27" spans="1:12" s="20" customFormat="1" ht="25.75" x14ac:dyDescent="0.4">
      <c r="A27" s="18"/>
      <c r="B27" s="18"/>
      <c r="C27" s="21">
        <v>40</v>
      </c>
      <c r="D27" s="18"/>
      <c r="E27" s="18"/>
      <c r="F27" s="18" t="s">
        <v>45</v>
      </c>
      <c r="G27" s="30" t="s">
        <v>48</v>
      </c>
      <c r="H27" s="7">
        <v>-568999</v>
      </c>
      <c r="I27" s="7"/>
      <c r="J27" s="7"/>
      <c r="K27" s="7"/>
      <c r="L27" s="7">
        <f t="shared" si="10"/>
        <v>-568999</v>
      </c>
    </row>
    <row r="28" spans="1:12" s="20" customFormat="1" ht="25.75" x14ac:dyDescent="0.4">
      <c r="A28" s="18"/>
      <c r="B28" s="18"/>
      <c r="C28" s="21">
        <v>40</v>
      </c>
      <c r="D28" s="18"/>
      <c r="E28" s="18"/>
      <c r="F28" s="18" t="s">
        <v>44</v>
      </c>
      <c r="G28" s="30" t="s">
        <v>49</v>
      </c>
      <c r="H28" s="7">
        <v>-1969128</v>
      </c>
      <c r="I28" s="7"/>
      <c r="J28" s="7"/>
      <c r="K28" s="7"/>
      <c r="L28" s="7">
        <f t="shared" si="10"/>
        <v>-1969128</v>
      </c>
    </row>
    <row r="29" spans="1:12" s="20" customFormat="1" x14ac:dyDescent="0.4">
      <c r="A29" s="18"/>
      <c r="B29" s="18"/>
      <c r="C29" s="21">
        <v>40</v>
      </c>
      <c r="D29" s="18"/>
      <c r="E29" s="18"/>
      <c r="F29" s="18" t="s">
        <v>41</v>
      </c>
      <c r="G29" s="18" t="s">
        <v>40</v>
      </c>
      <c r="H29" s="7">
        <v>-1108200</v>
      </c>
      <c r="I29" s="7"/>
      <c r="J29" s="7"/>
      <c r="K29" s="7"/>
      <c r="L29" s="7">
        <f t="shared" si="10"/>
        <v>-1108200</v>
      </c>
    </row>
    <row r="30" spans="1:12" s="20" customFormat="1" x14ac:dyDescent="0.4">
      <c r="A30" s="18"/>
      <c r="B30" s="18"/>
      <c r="C30" s="21">
        <v>40</v>
      </c>
      <c r="D30" s="18"/>
      <c r="E30" s="18"/>
      <c r="F30" s="18" t="s">
        <v>43</v>
      </c>
      <c r="G30" s="18" t="s">
        <v>42</v>
      </c>
      <c r="H30" s="7">
        <v>-488853</v>
      </c>
      <c r="I30" s="7"/>
      <c r="J30" s="7"/>
      <c r="K30" s="7"/>
      <c r="L30" s="7">
        <f t="shared" si="10"/>
        <v>-488853</v>
      </c>
    </row>
    <row r="31" spans="1:12" s="20" customFormat="1" x14ac:dyDescent="0.4">
      <c r="A31" s="18"/>
      <c r="B31" s="18"/>
      <c r="C31" s="21">
        <v>60</v>
      </c>
      <c r="D31" s="18"/>
      <c r="F31" s="28" t="s">
        <v>39</v>
      </c>
      <c r="G31" s="18" t="s">
        <v>3</v>
      </c>
      <c r="H31" s="7">
        <v>-26000</v>
      </c>
      <c r="I31" s="7"/>
      <c r="J31" s="7"/>
      <c r="K31" s="7"/>
      <c r="L31" s="7">
        <f t="shared" si="10"/>
        <v>-26000</v>
      </c>
    </row>
    <row r="32" spans="1:12" s="43" customFormat="1" x14ac:dyDescent="0.4">
      <c r="A32" s="35" t="s">
        <v>18</v>
      </c>
      <c r="B32" s="41"/>
      <c r="C32" s="42"/>
      <c r="D32" s="41"/>
      <c r="E32" s="41"/>
      <c r="F32" s="41"/>
      <c r="G32" s="41"/>
      <c r="H32" s="37">
        <f>+SUBTOTAL(9, H33:H35)</f>
        <v>-179089.5098</v>
      </c>
      <c r="I32" s="37">
        <f t="shared" ref="I32" si="19">+SUBTOTAL(9, I33:I35)</f>
        <v>0</v>
      </c>
      <c r="J32" s="37">
        <f t="shared" ref="J32" si="20">+SUBTOTAL(9, J33:J35)</f>
        <v>0</v>
      </c>
      <c r="K32" s="37">
        <f t="shared" ref="K32" si="21">+SUBTOTAL(9, K33:K35)</f>
        <v>0</v>
      </c>
      <c r="L32" s="37">
        <f t="shared" ref="L32" si="22">+SUBTOTAL(9, L33:L35)</f>
        <v>-179089.5098</v>
      </c>
    </row>
    <row r="33" spans="1:12" s="20" customFormat="1" x14ac:dyDescent="0.4">
      <c r="A33" s="18" t="s">
        <v>16</v>
      </c>
      <c r="B33" s="18" t="s">
        <v>17</v>
      </c>
      <c r="C33" s="18" t="s">
        <v>20</v>
      </c>
      <c r="D33" s="18"/>
      <c r="E33" s="18"/>
      <c r="F33" s="18" t="s">
        <v>38</v>
      </c>
      <c r="G33" s="18" t="s">
        <v>50</v>
      </c>
      <c r="H33" s="7">
        <v>-41974.68</v>
      </c>
      <c r="I33" s="7"/>
      <c r="J33" s="7"/>
      <c r="K33" s="7"/>
      <c r="L33" s="7">
        <f t="shared" si="10"/>
        <v>-41974.68</v>
      </c>
    </row>
    <row r="34" spans="1:12" s="20" customFormat="1" x14ac:dyDescent="0.4">
      <c r="A34" s="18"/>
      <c r="B34" s="18"/>
      <c r="C34" s="18" t="s">
        <v>20</v>
      </c>
      <c r="D34" s="18" t="s">
        <v>28</v>
      </c>
      <c r="E34" s="18" t="s">
        <v>29</v>
      </c>
      <c r="F34" s="18" t="s">
        <v>38</v>
      </c>
      <c r="G34" s="18" t="s">
        <v>50</v>
      </c>
      <c r="H34" s="7">
        <v>-55967.829899999997</v>
      </c>
      <c r="I34" s="7"/>
      <c r="J34" s="7"/>
      <c r="K34" s="7"/>
      <c r="L34" s="7">
        <f t="shared" si="10"/>
        <v>-55967.829899999997</v>
      </c>
    </row>
    <row r="35" spans="1:12" s="20" customFormat="1" x14ac:dyDescent="0.4">
      <c r="A35" s="18"/>
      <c r="B35" s="18"/>
      <c r="C35" s="21">
        <v>40</v>
      </c>
      <c r="D35" s="18"/>
      <c r="E35" s="18"/>
      <c r="F35" s="18" t="s">
        <v>38</v>
      </c>
      <c r="G35" s="18" t="s">
        <v>50</v>
      </c>
      <c r="H35" s="7">
        <v>-81146.999899999995</v>
      </c>
      <c r="I35" s="7"/>
      <c r="J35" s="7"/>
      <c r="K35" s="7"/>
      <c r="L35" s="7">
        <f t="shared" si="10"/>
        <v>-81146.999899999995</v>
      </c>
    </row>
    <row r="36" spans="1:12" ht="14.5" customHeight="1" x14ac:dyDescent="0.4"/>
    <row r="37" spans="1:12" ht="27.45" customHeight="1" x14ac:dyDescent="0.4">
      <c r="A37" s="59" t="s">
        <v>21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</row>
    <row r="38" spans="1:12" ht="28.95" customHeight="1" x14ac:dyDescent="0.4">
      <c r="A38" s="52"/>
      <c r="B38" s="52"/>
      <c r="C38" s="52"/>
      <c r="D38" s="52"/>
      <c r="E38" s="52"/>
      <c r="F38" s="52"/>
      <c r="G38" s="52"/>
      <c r="H38" s="52"/>
    </row>
    <row r="39" spans="1:12" x14ac:dyDescent="0.4">
      <c r="A39" s="19"/>
      <c r="B39" s="19"/>
      <c r="C39" s="19"/>
      <c r="D39" s="19"/>
      <c r="E39" s="19"/>
      <c r="F39" s="19"/>
      <c r="G39" s="19"/>
    </row>
  </sheetData>
  <autoFilter ref="A13:G35" xr:uid="{00000000-0001-0000-0000-000000000000}"/>
  <mergeCells count="4">
    <mergeCell ref="A16:B16"/>
    <mergeCell ref="A20:B20"/>
    <mergeCell ref="G2:L2"/>
    <mergeCell ref="A37:L37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Footer>Lk &amp;P &amp;N-st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417755ECBB5488FF4B606C352B7C3" ma:contentTypeVersion="11" ma:contentTypeDescription="Create a new document." ma:contentTypeScope="" ma:versionID="975d1fc740f3dec1ef983c80ce9978b5">
  <xsd:schema xmlns:xsd="http://www.w3.org/2001/XMLSchema" xmlns:xs="http://www.w3.org/2001/XMLSchema" xmlns:p="http://schemas.microsoft.com/office/2006/metadata/properties" xmlns:ns2="e6f0d7a7-7317-4211-b722-0acf268d17fd" xmlns:ns3="9b483750-598d-46a0-877d-052f8f804d23" targetNamespace="http://schemas.microsoft.com/office/2006/metadata/properties" ma:root="true" ma:fieldsID="075d3f06a62957004ececc2406515c35" ns2:_="" ns3:_="">
    <xsd:import namespace="e6f0d7a7-7317-4211-b722-0acf268d17fd"/>
    <xsd:import namespace="9b483750-598d-46a0-877d-052f8f804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0d7a7-7317-4211-b722-0acf268d17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83750-598d-46a0-877d-052f8f804d2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f02065d-4fa9-4554-ae9c-ae72b0922f8b}" ma:internalName="TaxCatchAll" ma:showField="CatchAllData" ma:web="9b483750-598d-46a0-877d-052f8f804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483750-598d-46a0-877d-052f8f804d23" xsi:nil="true"/>
    <lcf76f155ced4ddcb4097134ff3c332f xmlns="e6f0d7a7-7317-4211-b722-0acf268d17f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50D3B3-C339-4BF9-BE1C-E0F28CA47D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0d7a7-7317-4211-b722-0acf268d17fd"/>
    <ds:schemaRef ds:uri="9b483750-598d-46a0-877d-052f8f804d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042C7D-CD65-49A8-9066-B05346E454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490A52-2BBF-431F-859D-02906A96588F}">
  <ds:schemaRefs>
    <ds:schemaRef ds:uri="http://purl.org/dc/dcmitype/"/>
    <ds:schemaRef ds:uri="http://schemas.microsoft.com/office/2006/documentManagement/types"/>
    <ds:schemaRef ds:uri="e6f0d7a7-7317-4211-b722-0acf268d17fd"/>
    <ds:schemaRef ds:uri="http://purl.org/dc/terms/"/>
    <ds:schemaRef ds:uri="9b483750-598d-46a0-877d-052f8f804d23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3 TI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Helena Siemann - MKM</cp:lastModifiedBy>
  <cp:lastPrinted>2024-01-08T04:31:21Z</cp:lastPrinted>
  <dcterms:created xsi:type="dcterms:W3CDTF">2022-12-27T12:48:44Z</dcterms:created>
  <dcterms:modified xsi:type="dcterms:W3CDTF">2025-06-19T09:27:07Z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0x01010093E417755ECBB5488FF4B606C352B7C3</vt:lpwstr>
  </property>
  <property fmtid="{D5CDD505-2E9C-101B-9397-08002B2CF9AE}" pid="3" name="Order">
    <vt:r8>686800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2024-12-12T14:04:29Z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356996a4-3850-4f52-839e-1ce5843df7be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